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Debímetros MAF y MAP\DEBIMETROS-MAF\"/>
    </mc:Choice>
  </mc:AlternateContent>
  <xr:revisionPtr revIDLastSave="0" documentId="13_ncr:1_{E309ECB1-D1ED-4BDA-B6A8-D16F5895E5CB}" xr6:coauthVersionLast="36" xr6:coauthVersionMax="36" xr10:uidLastSave="{00000000-0000-0000-0000-000000000000}"/>
  <workbookProtection workbookPassword="A782" lockStructure="1"/>
  <bookViews>
    <workbookView xWindow="15" yWindow="0" windowWidth="15600" windowHeight="867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B22" i="1" l="1"/>
  <c r="K19" i="1" l="1"/>
  <c r="K20" i="1" s="1"/>
  <c r="J19" i="1"/>
  <c r="J20" i="1" s="1"/>
  <c r="J21" i="1" s="1"/>
  <c r="J24" i="1" s="1"/>
  <c r="I19" i="1"/>
  <c r="B19" i="1"/>
  <c r="B20" i="1" s="1"/>
  <c r="B21" i="1" s="1"/>
  <c r="B26" i="1" s="1"/>
  <c r="B27" i="1"/>
  <c r="H19" i="1"/>
  <c r="H20" i="1" s="1"/>
  <c r="H21" i="1" s="1"/>
  <c r="H24" i="1" s="1"/>
  <c r="D19" i="1"/>
  <c r="D20" i="1" s="1"/>
  <c r="C19" i="1"/>
  <c r="F19" i="1"/>
  <c r="F20" i="1" s="1"/>
  <c r="F21" i="1" s="1"/>
  <c r="F24" i="1" s="1"/>
  <c r="G19" i="1"/>
  <c r="G20" i="1" s="1"/>
  <c r="G21" i="1" s="1"/>
  <c r="G24" i="1" s="1"/>
  <c r="C20" i="1" l="1"/>
  <c r="C21" i="1" s="1"/>
  <c r="K21" i="1"/>
  <c r="K24" i="1" s="1"/>
  <c r="I20" i="1"/>
  <c r="I21" i="1" s="1"/>
  <c r="I24" i="1" s="1"/>
  <c r="B24" i="1"/>
  <c r="D21" i="1"/>
  <c r="D24" i="1" s="1"/>
  <c r="C24" i="1" l="1"/>
</calcChain>
</file>

<file path=xl/sharedStrings.xml><?xml version="1.0" encoding="utf-8"?>
<sst xmlns="http://schemas.openxmlformats.org/spreadsheetml/2006/main" count="50" uniqueCount="44">
  <si>
    <t>CILINDRADA CC</t>
  </si>
  <si>
    <t>Nº DE CILINDROS</t>
  </si>
  <si>
    <t>Nota: Insetar datos en cuadros blancos</t>
  </si>
  <si>
    <t>mg/ciclo</t>
  </si>
  <si>
    <t>g/s</t>
  </si>
  <si>
    <t>MASA DE AIRE Medida-real DEBÍMETRO MAF mg/ciclo</t>
  </si>
  <si>
    <t>PRESIÓN ADMISIÓN MAP (mbar)</t>
  </si>
  <si>
    <t>RPM</t>
  </si>
  <si>
    <t>Kg/h</t>
  </si>
  <si>
    <t>Caudales de inyección: Unitario por cilindro.</t>
  </si>
  <si>
    <t>Mezcla estequiométrica gasolina          14,7:1</t>
  </si>
  <si>
    <t>Densidad gasoleo 15ºC         843 g/l= 843 kg/m3</t>
  </si>
  <si>
    <t>Densidad aire 20ºC                1,2 g/l= 1,2 kg/m3</t>
  </si>
  <si>
    <t>Densidad gasolina 15ºC         680 g/l= 680 kg/m3</t>
  </si>
  <si>
    <t>Masa de aire:</t>
  </si>
  <si>
    <t xml:space="preserve">% APERTURA EGR </t>
  </si>
  <si>
    <t>en mg (cilindrada unitaria)</t>
  </si>
  <si>
    <t>Cantidad de combustible Total    mg/H  Teórico</t>
  </si>
  <si>
    <t>Cantidad de combustible  Total  mg/H  Real</t>
  </si>
  <si>
    <t xml:space="preserve">  Mezcla estequiomçetrica diesel                   14,5:1</t>
  </si>
  <si>
    <t>MASA DE AIRE Medida-real DEBÍMETRO MAF kg/h</t>
  </si>
  <si>
    <t>MASA DE AIRE Medida-real DEBÍMETRO MAF g/s</t>
  </si>
  <si>
    <t>CÁLCULO  DEBÍMETROS MAF</t>
  </si>
  <si>
    <t xml:space="preserve">MASA DE AIRE CALCULADA EGR               </t>
  </si>
  <si>
    <t xml:space="preserve">MASA DE AIRE CALCULADA TOTAL          </t>
  </si>
  <si>
    <t>MASA DE AIRE CALCULADA DEBÍMETRO MAF</t>
  </si>
  <si>
    <t xml:space="preserve">RENDIMIENTO VOLUMÉTRICO  % </t>
  </si>
  <si>
    <t xml:space="preserve">DIESEL </t>
  </si>
  <si>
    <t>en g/s (cilindrada total)</t>
  </si>
  <si>
    <t>en K/h (cilindrada total)</t>
  </si>
  <si>
    <t>NOTA: EN ALGUNOS MODELOS O SISTEMAS SE PUEDE ACUMULAR UN ERROR A  MEDIDA QUE AUMENTA LA PRESIÓN DE ASMISIÓN</t>
  </si>
  <si>
    <t>LOS SISTEMAS DIESEL TIENEN COMO MÁXIMO ENTRE UN 60- 65% ABSOLUTO DE RECIRCULACIÓN DE GASES DE ESCAPE DE LA MASA  DE AIRE TOTAL</t>
  </si>
  <si>
    <t>Los datos de cantidad de combustible calculado solo son validos en ralenti y en carga estable a medio régimen</t>
  </si>
  <si>
    <t>MARCA</t>
  </si>
  <si>
    <t>MODELO</t>
  </si>
  <si>
    <t>CÓDIGO MOTOR</t>
  </si>
  <si>
    <t>AÑO</t>
  </si>
  <si>
    <t>LOS SISTEMAS GASOLINA TIENEN COMO MÁXIMO( Inyección indirecta):  ENTRE UN 15-20% de EGR ABSOLUTO del total de aire aspirado.</t>
  </si>
  <si>
    <t>Inyección Directa:40-45% EGR ABSOLUTO  DE LA MASA  DE AIRE TOTAL</t>
  </si>
  <si>
    <t>GASOLINA indirecta</t>
  </si>
  <si>
    <t>GASOLINA directa</t>
  </si>
  <si>
    <t>OBSTRUCCIÓN DEL DPF %</t>
  </si>
  <si>
    <t>SENSOR PRESIÓN DIFERENCIAL (Dos tubos) en mbar</t>
  </si>
  <si>
    <t>SENSOR PRESIÓN DIFERENCIAL en mbar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</si>
</sst>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1" fillId="2" borderId="0" xfId="0" applyFont="1" applyFill="1" applyBorder="1"/>
    <xf numFmtId="0" fontId="1" fillId="0" borderId="0" xfId="0" applyFont="1"/>
    <xf numFmtId="0" fontId="1" fillId="2" borderId="0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/>
      <protection hidden="1"/>
    </xf>
    <xf numFmtId="2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/>
      <protection hidden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2" fontId="1" fillId="2" borderId="2" xfId="0" applyNumberFormat="1" applyFont="1" applyFill="1" applyBorder="1" applyAlignment="1" applyProtection="1">
      <alignment horizontal="center"/>
      <protection hidden="1"/>
    </xf>
    <xf numFmtId="0" fontId="0" fillId="0" borderId="2" xfId="0" applyBorder="1"/>
    <xf numFmtId="0" fontId="0" fillId="0" borderId="2" xfId="0" applyBorder="1" applyAlignment="1">
      <alignment horizontal="center"/>
    </xf>
    <xf numFmtId="164" fontId="1" fillId="2" borderId="2" xfId="0" applyNumberFormat="1" applyFont="1" applyFill="1" applyBorder="1" applyAlignment="1" applyProtection="1">
      <alignment horizontal="center"/>
      <protection hidden="1"/>
    </xf>
    <xf numFmtId="2" fontId="1" fillId="2" borderId="2" xfId="0" applyNumberFormat="1" applyFont="1" applyFill="1" applyBorder="1" applyAlignment="1" applyProtection="1">
      <alignment horizontal="center"/>
      <protection hidden="1"/>
    </xf>
    <xf numFmtId="0" fontId="0" fillId="0" borderId="3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center"/>
      <protection hidden="1"/>
    </xf>
    <xf numFmtId="2" fontId="1" fillId="3" borderId="2" xfId="0" applyNumberFormat="1" applyFont="1" applyFill="1" applyBorder="1" applyAlignment="1" applyProtection="1">
      <alignment horizontal="center"/>
      <protection hidden="1"/>
    </xf>
    <xf numFmtId="2" fontId="1" fillId="3" borderId="1" xfId="0" applyNumberFormat="1" applyFont="1" applyFill="1" applyBorder="1" applyAlignment="1" applyProtection="1">
      <alignment horizontal="center"/>
      <protection hidden="1"/>
    </xf>
    <xf numFmtId="0" fontId="3" fillId="3" borderId="4" xfId="0" applyFont="1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hidden="1"/>
    </xf>
    <xf numFmtId="2" fontId="1" fillId="3" borderId="4" xfId="0" applyNumberFormat="1" applyFont="1" applyFill="1" applyBorder="1" applyAlignment="1" applyProtection="1">
      <alignment horizontal="center"/>
      <protection hidden="1"/>
    </xf>
    <xf numFmtId="0" fontId="0" fillId="3" borderId="1" xfId="0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0" fontId="0" fillId="0" borderId="0" xfId="0" applyAlignment="1"/>
    <xf numFmtId="0" fontId="0" fillId="5" borderId="0" xfId="0" applyFill="1"/>
    <xf numFmtId="0" fontId="0" fillId="5" borderId="1" xfId="0" applyFill="1" applyBorder="1" applyAlignment="1" applyProtection="1">
      <alignment horizontal="center"/>
      <protection hidden="1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hidden="1"/>
    </xf>
    <xf numFmtId="2" fontId="1" fillId="2" borderId="4" xfId="0" applyNumberFormat="1" applyFont="1" applyFill="1" applyBorder="1" applyAlignment="1" applyProtection="1">
      <alignment horizontal="center"/>
      <protection hidden="1"/>
    </xf>
    <xf numFmtId="2" fontId="1" fillId="2" borderId="5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169333</xdr:rowOff>
    </xdr:from>
    <xdr:to>
      <xdr:col>1</xdr:col>
      <xdr:colOff>16933</xdr:colOff>
      <xdr:row>6</xdr:row>
      <xdr:rowOff>29633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9333"/>
          <a:ext cx="38862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zoomScale="80" zoomScaleNormal="80" zoomScalePageLayoutView="90" workbookViewId="0">
      <selection activeCell="J15" sqref="J15"/>
    </sheetView>
  </sheetViews>
  <sheetFormatPr baseColWidth="10" defaultColWidth="0" defaultRowHeight="15" zeroHeight="1" x14ac:dyDescent="0.25"/>
  <cols>
    <col min="1" max="1" width="56.42578125" style="1" customWidth="1"/>
    <col min="2" max="2" width="9.42578125" style="1" customWidth="1"/>
    <col min="3" max="3" width="9" customWidth="1"/>
    <col min="4" max="4" width="8" customWidth="1"/>
    <col min="5" max="5" width="2.140625" customWidth="1"/>
    <col min="6" max="6" width="7.85546875" customWidth="1"/>
    <col min="7" max="7" width="6.42578125" customWidth="1"/>
    <col min="8" max="8" width="10" customWidth="1"/>
    <col min="9" max="9" width="7.85546875" customWidth="1"/>
    <col min="10" max="11" width="8.28515625" customWidth="1"/>
    <col min="12" max="16384" width="11.5703125" hidden="1"/>
  </cols>
  <sheetData>
    <row r="1" spans="1:11" x14ac:dyDescent="0.25"/>
    <row r="2" spans="1:11" x14ac:dyDescent="0.25">
      <c r="B2" s="60" t="s">
        <v>33</v>
      </c>
      <c r="C2" s="60"/>
      <c r="D2" s="60"/>
      <c r="E2" s="60"/>
      <c r="F2" s="61"/>
      <c r="G2" s="61"/>
      <c r="H2" s="61"/>
      <c r="I2" s="34" t="s">
        <v>36</v>
      </c>
      <c r="J2" s="42"/>
      <c r="K2" s="44"/>
    </row>
    <row r="3" spans="1:11" x14ac:dyDescent="0.25">
      <c r="B3" s="60" t="s">
        <v>34</v>
      </c>
      <c r="C3" s="60"/>
      <c r="D3" s="60"/>
      <c r="E3" s="60"/>
      <c r="F3" s="61"/>
      <c r="G3" s="61"/>
      <c r="H3" s="61"/>
      <c r="I3" s="34"/>
      <c r="J3" s="42"/>
      <c r="K3" s="44"/>
    </row>
    <row r="4" spans="1:11" x14ac:dyDescent="0.25">
      <c r="B4" s="60" t="s">
        <v>35</v>
      </c>
      <c r="C4" s="60"/>
      <c r="D4" s="60"/>
      <c r="E4" s="60"/>
      <c r="F4" s="61"/>
      <c r="G4" s="61"/>
      <c r="H4" s="61"/>
      <c r="I4" s="34"/>
      <c r="J4" s="42"/>
      <c r="K4" s="44"/>
    </row>
    <row r="5" spans="1:11" x14ac:dyDescent="0.25">
      <c r="B5" s="60"/>
      <c r="C5" s="60"/>
      <c r="D5" s="60"/>
      <c r="E5" s="60"/>
      <c r="F5" s="62"/>
      <c r="G5" s="62"/>
      <c r="H5" s="62"/>
      <c r="I5" s="33"/>
      <c r="J5" s="33"/>
      <c r="K5" s="33"/>
    </row>
    <row r="6" spans="1:11" ht="0.75" customHeight="1" x14ac:dyDescent="0.25">
      <c r="A6" s="14"/>
      <c r="B6" s="20"/>
      <c r="C6" s="63"/>
      <c r="D6" s="63"/>
      <c r="E6" s="63"/>
      <c r="F6" s="63"/>
      <c r="G6" s="63"/>
      <c r="H6" s="63"/>
    </row>
    <row r="7" spans="1:11" ht="31.5" customHeight="1" x14ac:dyDescent="0.25">
      <c r="A7" s="11" t="s">
        <v>22</v>
      </c>
      <c r="B7" s="55" t="s">
        <v>27</v>
      </c>
      <c r="C7" s="56"/>
      <c r="D7" s="57"/>
      <c r="E7" s="25"/>
      <c r="F7" s="55" t="s">
        <v>39</v>
      </c>
      <c r="G7" s="58"/>
      <c r="H7" s="59"/>
      <c r="I7" s="55" t="s">
        <v>40</v>
      </c>
      <c r="J7" s="58"/>
      <c r="K7" s="59"/>
    </row>
    <row r="8" spans="1:11" x14ac:dyDescent="0.25">
      <c r="A8" s="8" t="s">
        <v>0</v>
      </c>
      <c r="B8" s="42">
        <v>1910</v>
      </c>
      <c r="C8" s="43"/>
      <c r="D8" s="44"/>
      <c r="E8" s="26"/>
      <c r="F8" s="42">
        <v>1800</v>
      </c>
      <c r="G8" s="43"/>
      <c r="H8" s="44"/>
      <c r="I8" s="42">
        <v>1400</v>
      </c>
      <c r="J8" s="43"/>
      <c r="K8" s="44"/>
    </row>
    <row r="9" spans="1:11" x14ac:dyDescent="0.25">
      <c r="A9" s="8" t="s">
        <v>1</v>
      </c>
      <c r="B9" s="42">
        <v>4</v>
      </c>
      <c r="C9" s="43"/>
      <c r="D9" s="44"/>
      <c r="E9" s="26"/>
      <c r="F9" s="42">
        <v>4</v>
      </c>
      <c r="G9" s="43"/>
      <c r="H9" s="44"/>
      <c r="I9" s="42">
        <v>4</v>
      </c>
      <c r="J9" s="43"/>
      <c r="K9" s="44"/>
    </row>
    <row r="10" spans="1:11" x14ac:dyDescent="0.25">
      <c r="A10" s="8" t="s">
        <v>7</v>
      </c>
      <c r="B10" s="42">
        <v>1724</v>
      </c>
      <c r="C10" s="43"/>
      <c r="D10" s="44"/>
      <c r="E10" s="26"/>
      <c r="F10" s="42">
        <v>760</v>
      </c>
      <c r="G10" s="43"/>
      <c r="H10" s="44"/>
      <c r="I10" s="42">
        <v>680</v>
      </c>
      <c r="J10" s="43"/>
      <c r="K10" s="44"/>
    </row>
    <row r="11" spans="1:11" x14ac:dyDescent="0.25">
      <c r="A11" s="8" t="s">
        <v>15</v>
      </c>
      <c r="B11" s="39">
        <v>4</v>
      </c>
      <c r="C11" s="40"/>
      <c r="D11" s="41"/>
      <c r="E11" s="26"/>
      <c r="F11" s="39">
        <v>0</v>
      </c>
      <c r="G11" s="40"/>
      <c r="H11" s="41"/>
      <c r="I11" s="39">
        <v>20</v>
      </c>
      <c r="J11" s="40"/>
      <c r="K11" s="41"/>
    </row>
    <row r="12" spans="1:11" x14ac:dyDescent="0.25">
      <c r="A12" s="8" t="s">
        <v>6</v>
      </c>
      <c r="B12" s="39">
        <v>2290</v>
      </c>
      <c r="C12" s="40"/>
      <c r="D12" s="41"/>
      <c r="E12" s="26"/>
      <c r="F12" s="39">
        <v>300</v>
      </c>
      <c r="G12" s="40"/>
      <c r="H12" s="41"/>
      <c r="I12" s="39">
        <v>280</v>
      </c>
      <c r="J12" s="40"/>
      <c r="K12" s="41"/>
    </row>
    <row r="13" spans="1:11" x14ac:dyDescent="0.25">
      <c r="A13" s="8" t="s">
        <v>5</v>
      </c>
      <c r="B13" s="39">
        <v>1095</v>
      </c>
      <c r="C13" s="40"/>
      <c r="D13" s="41"/>
      <c r="E13" s="26"/>
      <c r="F13" s="39"/>
      <c r="G13" s="40"/>
      <c r="H13" s="41"/>
      <c r="I13" s="39"/>
      <c r="J13" s="40"/>
      <c r="K13" s="41"/>
    </row>
    <row r="14" spans="1:11" x14ac:dyDescent="0.25">
      <c r="A14" s="8" t="s">
        <v>20</v>
      </c>
      <c r="B14" s="39"/>
      <c r="C14" s="40"/>
      <c r="D14" s="41"/>
      <c r="E14" s="26"/>
      <c r="F14" s="39"/>
      <c r="G14" s="40"/>
      <c r="H14" s="41"/>
      <c r="I14" s="39"/>
      <c r="J14" s="40"/>
      <c r="K14" s="41"/>
    </row>
    <row r="15" spans="1:11" x14ac:dyDescent="0.25">
      <c r="A15" s="8" t="s">
        <v>21</v>
      </c>
      <c r="B15" s="39"/>
      <c r="C15" s="40"/>
      <c r="D15" s="41"/>
      <c r="E15" s="26"/>
      <c r="F15" s="35"/>
      <c r="G15" s="36"/>
      <c r="H15" s="37"/>
      <c r="I15" s="35"/>
      <c r="J15" s="36"/>
      <c r="K15" s="37"/>
    </row>
    <row r="16" spans="1:11" x14ac:dyDescent="0.25">
      <c r="A16" s="8" t="s">
        <v>43</v>
      </c>
      <c r="B16" s="48">
        <v>30</v>
      </c>
      <c r="C16" s="49"/>
      <c r="D16" s="50"/>
      <c r="E16" s="26"/>
      <c r="F16" s="35"/>
      <c r="G16" s="36"/>
      <c r="H16" s="37"/>
      <c r="I16" s="35"/>
      <c r="J16" s="36"/>
      <c r="K16" s="37"/>
    </row>
    <row r="17" spans="1:11" hidden="1" x14ac:dyDescent="0.25">
      <c r="A17" s="8" t="s">
        <v>42</v>
      </c>
      <c r="B17" s="48">
        <v>30</v>
      </c>
      <c r="C17" s="49"/>
      <c r="D17" s="50"/>
      <c r="E17" s="26"/>
      <c r="F17" s="39"/>
      <c r="G17" s="40"/>
      <c r="H17" s="41"/>
      <c r="I17" s="39"/>
      <c r="J17" s="40"/>
      <c r="K17" s="41"/>
    </row>
    <row r="18" spans="1:11" ht="17.25" customHeight="1" x14ac:dyDescent="0.25">
      <c r="A18" s="29"/>
      <c r="B18" s="22" t="s">
        <v>3</v>
      </c>
      <c r="C18" s="22" t="s">
        <v>8</v>
      </c>
      <c r="D18" s="22" t="s">
        <v>4</v>
      </c>
      <c r="E18" s="26"/>
      <c r="F18" s="22" t="s">
        <v>3</v>
      </c>
      <c r="G18" s="22" t="s">
        <v>8</v>
      </c>
      <c r="H18" s="22" t="s">
        <v>4</v>
      </c>
      <c r="I18" s="22" t="s">
        <v>3</v>
      </c>
      <c r="J18" s="22" t="s">
        <v>8</v>
      </c>
      <c r="K18" s="22" t="s">
        <v>4</v>
      </c>
    </row>
    <row r="19" spans="1:11" x14ac:dyDescent="0.25">
      <c r="A19" s="21" t="s">
        <v>24</v>
      </c>
      <c r="B19" s="18">
        <f>SUM(B8*1*B12/1000)/B9</f>
        <v>1093.4749999999999</v>
      </c>
      <c r="C19" s="9">
        <f>((B8*B12/1000)*(B10/120))*(3.6/1000)</f>
        <v>226.21810799999997</v>
      </c>
      <c r="D19" s="9">
        <f>((B8*B12/1000)*(B10/120))/1000</f>
        <v>62.838363333333326</v>
      </c>
      <c r="E19" s="27"/>
      <c r="F19" s="18">
        <f>SUM(F8*F12/1000)/F9</f>
        <v>135</v>
      </c>
      <c r="G19" s="19">
        <f>((F8*F12/1000)*(F10/120))*(3.6/1000)</f>
        <v>12.311999999999999</v>
      </c>
      <c r="H19" s="19">
        <f>((F8*F12/1000)*(F10/120))/1000</f>
        <v>3.42</v>
      </c>
      <c r="I19" s="18">
        <f>SUM(I8*I12/1000)/I9</f>
        <v>98</v>
      </c>
      <c r="J19" s="19">
        <f>((I8*I12/1000)*(I10/120))*(3.6/1000)</f>
        <v>7.9968000000000004</v>
      </c>
      <c r="K19" s="19">
        <f>((I8*I12/1000)*(I10/120))/1000</f>
        <v>2.2213333333333334</v>
      </c>
    </row>
    <row r="20" spans="1:11" x14ac:dyDescent="0.25">
      <c r="A20" s="21" t="s">
        <v>23</v>
      </c>
      <c r="B20" s="19">
        <f>SUM(B19*0.65)*B11/100</f>
        <v>28.430349999999997</v>
      </c>
      <c r="C20" s="9">
        <f>SUM(C19*0.65)*B11/100</f>
        <v>5.8816708079999991</v>
      </c>
      <c r="D20" s="9">
        <f>SUM(D19*0.65)*B11/100</f>
        <v>1.6337974466666665</v>
      </c>
      <c r="E20" s="28"/>
      <c r="F20" s="19">
        <f>SUM(F19*0.25)*F11/100</f>
        <v>0</v>
      </c>
      <c r="G20" s="19">
        <f>SUM(G19*0.25)*F11/100</f>
        <v>0</v>
      </c>
      <c r="H20" s="19">
        <f>SUM(H19*0.25)*F11/100</f>
        <v>0</v>
      </c>
      <c r="I20" s="19">
        <f>SUM(I19*0.45)*I11/100</f>
        <v>8.82</v>
      </c>
      <c r="J20" s="19">
        <f>SUM(J19*0.45)*I11/100</f>
        <v>0.71971200000000013</v>
      </c>
      <c r="K20" s="19">
        <f>SUM(K19*0.45)*I11/100</f>
        <v>0.19992000000000001</v>
      </c>
    </row>
    <row r="21" spans="1:11" x14ac:dyDescent="0.25">
      <c r="A21" s="21" t="s">
        <v>25</v>
      </c>
      <c r="B21" s="18">
        <f>SUM(B19-B20)</f>
        <v>1065.0446499999998</v>
      </c>
      <c r="C21" s="19">
        <f>SUM(C19-C20)</f>
        <v>220.33643719199998</v>
      </c>
      <c r="D21" s="9">
        <f>D19-D20</f>
        <v>61.204565886666657</v>
      </c>
      <c r="E21" s="24"/>
      <c r="F21" s="18">
        <f>SUM(F19-F20)</f>
        <v>135</v>
      </c>
      <c r="G21" s="19">
        <f>SUM(G19-G20)</f>
        <v>12.311999999999999</v>
      </c>
      <c r="H21" s="19">
        <f>H19-H20</f>
        <v>3.42</v>
      </c>
      <c r="I21" s="18">
        <f>SUM(I19-I20)</f>
        <v>89.18</v>
      </c>
      <c r="J21" s="19">
        <f>SUM(J19-J20)</f>
        <v>7.277088</v>
      </c>
      <c r="K21" s="19">
        <f>K19-K20</f>
        <v>2.0214133333333333</v>
      </c>
    </row>
    <row r="22" spans="1:11" x14ac:dyDescent="0.25">
      <c r="A22" s="21" t="s">
        <v>41</v>
      </c>
      <c r="B22" s="51">
        <f>B16/C21*200</f>
        <v>27.23108386640396</v>
      </c>
      <c r="C22" s="52"/>
      <c r="D22" s="53"/>
      <c r="E22" s="28"/>
      <c r="F22" s="18"/>
      <c r="G22" s="19"/>
      <c r="H22" s="19"/>
      <c r="I22" s="18"/>
      <c r="J22" s="19"/>
      <c r="K22" s="19"/>
    </row>
    <row r="23" spans="1:11" ht="8.25" customHeight="1" x14ac:dyDescent="0.25">
      <c r="A23" s="29"/>
      <c r="B23" s="23"/>
      <c r="C23" s="24"/>
      <c r="D23" s="24"/>
      <c r="E23" s="28"/>
      <c r="F23" s="23"/>
      <c r="G23" s="24"/>
      <c r="H23" s="24"/>
      <c r="I23" s="23"/>
      <c r="J23" s="24"/>
      <c r="K23" s="24"/>
    </row>
    <row r="24" spans="1:11" x14ac:dyDescent="0.25">
      <c r="A24" s="10" t="s">
        <v>26</v>
      </c>
      <c r="B24" s="19">
        <f>B13*100/B21</f>
        <v>102.81259100264015</v>
      </c>
      <c r="C24" s="9">
        <f>B14*100/C21</f>
        <v>0</v>
      </c>
      <c r="D24" s="9">
        <f>B15*100/D21</f>
        <v>0</v>
      </c>
      <c r="E24" s="28"/>
      <c r="F24" s="15">
        <f>F13*100/F21</f>
        <v>0</v>
      </c>
      <c r="G24" s="19">
        <f>F14*100/G21</f>
        <v>0</v>
      </c>
      <c r="H24" s="19">
        <f>F17*100/H21</f>
        <v>0</v>
      </c>
      <c r="I24" s="19">
        <f>I13*100/I21</f>
        <v>0</v>
      </c>
      <c r="J24" s="19">
        <f>I14*100/J21</f>
        <v>0</v>
      </c>
      <c r="K24" s="19">
        <f>I17*100/K21</f>
        <v>0</v>
      </c>
    </row>
    <row r="25" spans="1:11" ht="5.25" customHeight="1" x14ac:dyDescent="0.25">
      <c r="A25" s="30"/>
      <c r="B25" s="23"/>
      <c r="C25" s="24"/>
      <c r="D25" s="24"/>
      <c r="E25" s="28"/>
      <c r="F25" s="23"/>
      <c r="G25" s="24"/>
      <c r="H25" s="24"/>
      <c r="I25" s="23"/>
      <c r="J25" s="24"/>
      <c r="K25" s="24"/>
    </row>
    <row r="26" spans="1:11" ht="15.75" x14ac:dyDescent="0.25">
      <c r="A26" s="3" t="s">
        <v>17</v>
      </c>
      <c r="B26" s="19">
        <f>(B21*0.21)/14.5</f>
        <v>15.424784586206894</v>
      </c>
      <c r="C26" s="9"/>
      <c r="D26" s="9"/>
      <c r="E26" s="28"/>
      <c r="F26" s="15"/>
      <c r="G26" s="9"/>
      <c r="H26" s="9"/>
      <c r="I26" s="19"/>
      <c r="J26" s="9"/>
      <c r="K26" s="9"/>
    </row>
    <row r="27" spans="1:11" ht="15.75" x14ac:dyDescent="0.25">
      <c r="A27" s="3" t="s">
        <v>18</v>
      </c>
      <c r="B27" s="12">
        <f>B13*0.21/14.5</f>
        <v>15.858620689655172</v>
      </c>
      <c r="C27" s="9"/>
      <c r="D27" s="9"/>
      <c r="E27" s="31"/>
      <c r="F27" s="19"/>
      <c r="G27" s="9"/>
      <c r="H27" s="9"/>
      <c r="I27" s="19"/>
      <c r="J27" s="9"/>
      <c r="K27" s="9"/>
    </row>
    <row r="28" spans="1:11" ht="15.75" x14ac:dyDescent="0.25">
      <c r="A28" s="45" t="s">
        <v>32</v>
      </c>
      <c r="B28" s="46"/>
      <c r="C28" s="46"/>
      <c r="D28" s="46"/>
      <c r="E28" s="46"/>
      <c r="F28" s="46"/>
      <c r="G28" s="46"/>
      <c r="H28" s="47"/>
    </row>
    <row r="29" spans="1:11" x14ac:dyDescent="0.25">
      <c r="A29" s="38" t="s">
        <v>2</v>
      </c>
      <c r="B29" s="38"/>
      <c r="C29" s="38"/>
      <c r="D29" s="13"/>
      <c r="E29" s="17"/>
      <c r="F29" s="16"/>
      <c r="G29" s="2"/>
    </row>
    <row r="30" spans="1:11" x14ac:dyDescent="0.25">
      <c r="A30" s="1" t="s">
        <v>19</v>
      </c>
      <c r="C30" s="6" t="s">
        <v>14</v>
      </c>
      <c r="D30" s="6"/>
      <c r="E30" s="6"/>
      <c r="F30" s="5" t="s">
        <v>16</v>
      </c>
      <c r="G30" s="5"/>
    </row>
    <row r="31" spans="1:11" x14ac:dyDescent="0.25">
      <c r="A31" s="1" t="s">
        <v>10</v>
      </c>
      <c r="C31" s="6"/>
      <c r="D31" s="6"/>
      <c r="E31" s="6"/>
      <c r="F31" s="5" t="s">
        <v>28</v>
      </c>
      <c r="G31" s="5"/>
    </row>
    <row r="32" spans="1:11" x14ac:dyDescent="0.25">
      <c r="A32" s="1" t="s">
        <v>12</v>
      </c>
      <c r="C32" s="7"/>
      <c r="D32" s="7"/>
      <c r="E32" s="7"/>
      <c r="F32" s="5" t="s">
        <v>29</v>
      </c>
      <c r="G32" s="5"/>
    </row>
    <row r="33" spans="1:9" x14ac:dyDescent="0.25">
      <c r="A33" s="1" t="s">
        <v>11</v>
      </c>
      <c r="C33" s="4" t="s">
        <v>9</v>
      </c>
      <c r="D33" s="4"/>
      <c r="E33" s="4"/>
      <c r="F33" s="5"/>
      <c r="G33" s="5"/>
    </row>
    <row r="34" spans="1:9" x14ac:dyDescent="0.25">
      <c r="A34" s="1" t="s">
        <v>13</v>
      </c>
    </row>
    <row r="35" spans="1:9" x14ac:dyDescent="0.25"/>
    <row r="36" spans="1:9" x14ac:dyDescent="0.25">
      <c r="A36" s="54" t="s">
        <v>30</v>
      </c>
      <c r="B36" s="54"/>
      <c r="C36" s="54"/>
      <c r="D36" s="54"/>
      <c r="E36" s="54"/>
      <c r="F36" s="54"/>
      <c r="G36" s="54"/>
      <c r="H36" s="54"/>
      <c r="I36" s="54"/>
    </row>
    <row r="37" spans="1:9" x14ac:dyDescent="0.25">
      <c r="A37" s="32" t="s">
        <v>31</v>
      </c>
      <c r="B37" s="32"/>
      <c r="C37" s="32"/>
      <c r="D37" s="32"/>
      <c r="E37" s="32"/>
      <c r="F37" s="32"/>
      <c r="G37" s="32"/>
      <c r="H37" s="32"/>
      <c r="I37" s="32"/>
    </row>
    <row r="38" spans="1:9" x14ac:dyDescent="0.25">
      <c r="A38" s="32" t="s">
        <v>37</v>
      </c>
      <c r="B38" s="32"/>
      <c r="C38" s="32"/>
      <c r="D38" s="32"/>
      <c r="E38" s="32"/>
      <c r="F38" s="32"/>
      <c r="G38" s="32"/>
      <c r="H38" s="32"/>
      <c r="I38" s="32"/>
    </row>
    <row r="39" spans="1:9" x14ac:dyDescent="0.25">
      <c r="B39" s="1" t="s">
        <v>38</v>
      </c>
    </row>
    <row r="40" spans="1:9" x14ac:dyDescent="0.25"/>
  </sheetData>
  <sheetProtection algorithmName="SHA-512" hashValue="vgJPcIpaI3+h8H6g1+8LuaSoj+zIziLwn5LDZ6vSGjUEO2R+m5O0Z5eD4Y3s3InvK8q4j5YeeZg3RPe57+rciA==" saltValue="4Udl79Yry+E35Kvwk4a29A==" spinCount="100000" sheet="1" objects="1" scenarios="1"/>
  <mergeCells count="45">
    <mergeCell ref="I17:K17"/>
    <mergeCell ref="B5:E5"/>
    <mergeCell ref="F2:H2"/>
    <mergeCell ref="F3:H3"/>
    <mergeCell ref="F4:H4"/>
    <mergeCell ref="F5:H5"/>
    <mergeCell ref="J2:K2"/>
    <mergeCell ref="J3:K3"/>
    <mergeCell ref="J4:K4"/>
    <mergeCell ref="B2:E2"/>
    <mergeCell ref="B3:E3"/>
    <mergeCell ref="B4:E4"/>
    <mergeCell ref="F9:H9"/>
    <mergeCell ref="F10:H10"/>
    <mergeCell ref="C6:H6"/>
    <mergeCell ref="F12:H12"/>
    <mergeCell ref="A36:I36"/>
    <mergeCell ref="B7:D7"/>
    <mergeCell ref="F7:H7"/>
    <mergeCell ref="B11:D11"/>
    <mergeCell ref="B12:D12"/>
    <mergeCell ref="F11:H11"/>
    <mergeCell ref="I7:K7"/>
    <mergeCell ref="I8:K8"/>
    <mergeCell ref="I9:K9"/>
    <mergeCell ref="I10:K10"/>
    <mergeCell ref="I11:K11"/>
    <mergeCell ref="I12:K12"/>
    <mergeCell ref="I13:K13"/>
    <mergeCell ref="I14:K14"/>
    <mergeCell ref="B15:D15"/>
    <mergeCell ref="B16:D16"/>
    <mergeCell ref="A29:C29"/>
    <mergeCell ref="B13:D13"/>
    <mergeCell ref="B14:D14"/>
    <mergeCell ref="B9:D9"/>
    <mergeCell ref="B8:D8"/>
    <mergeCell ref="A28:H28"/>
    <mergeCell ref="F13:H13"/>
    <mergeCell ref="F14:H14"/>
    <mergeCell ref="F17:H17"/>
    <mergeCell ref="B10:D10"/>
    <mergeCell ref="B17:D17"/>
    <mergeCell ref="F8:H8"/>
    <mergeCell ref="B22:D22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José Antonio ORTÚÑEZ RÍO</cp:lastModifiedBy>
  <cp:lastPrinted>2018-05-28T13:56:09Z</cp:lastPrinted>
  <dcterms:created xsi:type="dcterms:W3CDTF">2016-02-02T19:40:24Z</dcterms:created>
  <dcterms:modified xsi:type="dcterms:W3CDTF">2025-05-20T13:20:10Z</dcterms:modified>
</cp:coreProperties>
</file>