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IAGNOSIS 25-26\"/>
    </mc:Choice>
  </mc:AlternateContent>
  <xr:revisionPtr revIDLastSave="0" documentId="8_{4B9C10B2-1FF7-43A5-856D-68D5A53095AD}" xr6:coauthVersionLast="36" xr6:coauthVersionMax="36" xr10:uidLastSave="{00000000-0000-0000-0000-000000000000}"/>
  <workbookProtection workbookAlgorithmName="SHA-512" workbookHashValue="yzJ87E3JIKUjtVizFlUFUCPyrlr3dErjearDo2OQwewSggKEWbwgR04VKd+gDRDMl39JV/c3zAtQGvjP5wRsuQ==" workbookSaltValue="szvhmobtzc0w2tETEgot0g==" workbookSpinCount="100000" lockStructure="1"/>
  <bookViews>
    <workbookView xWindow="730" yWindow="10" windowWidth="20740" windowHeight="11760" tabRatio="500" xr2:uid="{00000000-000D-0000-FFFF-FFFF00000000}"/>
  </bookViews>
  <sheets>
    <sheet name="Hoja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0" i="1" l="1"/>
  <c r="H16" i="1" l="1"/>
  <c r="I16" i="1" s="1"/>
  <c r="H15" i="1"/>
  <c r="I15" i="1" s="1"/>
  <c r="E7" i="1"/>
  <c r="H7" i="1" s="1"/>
  <c r="I7" i="1" s="1"/>
  <c r="E8" i="1"/>
  <c r="H8" i="1" s="1"/>
  <c r="I8" i="1" s="1"/>
  <c r="E9" i="1"/>
  <c r="H9" i="1" s="1"/>
  <c r="I9" i="1" s="1"/>
  <c r="E11" i="1"/>
  <c r="H11" i="1" s="1"/>
  <c r="I11" i="1" s="1"/>
  <c r="E12" i="1"/>
  <c r="E13" i="1"/>
  <c r="H13" i="1" s="1"/>
  <c r="I13" i="1" s="1"/>
  <c r="E14" i="1"/>
  <c r="E15" i="1"/>
  <c r="G15" i="1" s="1"/>
  <c r="E16" i="1"/>
  <c r="G16" i="1" s="1"/>
  <c r="H10" i="1"/>
  <c r="I10" i="1" s="1"/>
  <c r="G14" i="1" l="1"/>
  <c r="H14" i="1"/>
  <c r="I14" i="1" s="1"/>
  <c r="H12" i="1"/>
  <c r="I12" i="1" s="1"/>
  <c r="B17" i="1"/>
  <c r="C17" i="1"/>
  <c r="D17" i="1"/>
  <c r="G7" i="1" s="1"/>
  <c r="G12" i="1" l="1"/>
  <c r="G13" i="1"/>
  <c r="G10" i="1"/>
  <c r="G8" i="1"/>
  <c r="G9" i="1"/>
  <c r="G11" i="1"/>
  <c r="I19" i="1" l="1"/>
  <c r="I20" i="1" s="1"/>
  <c r="E17" i="1" l="1"/>
  <c r="I23" i="1" s="1"/>
  <c r="I17" i="1"/>
  <c r="H17" i="1"/>
  <c r="H23" i="1"/>
  <c r="H24" i="1" s="1"/>
  <c r="A19" i="1" l="1"/>
  <c r="G17" i="1"/>
  <c r="I24" i="1"/>
</calcChain>
</file>

<file path=xl/sharedStrings.xml><?xml version="1.0" encoding="utf-8"?>
<sst xmlns="http://schemas.openxmlformats.org/spreadsheetml/2006/main" count="58" uniqueCount="47">
  <si>
    <t>CIL 1</t>
  </si>
  <si>
    <t>CIL 2</t>
  </si>
  <si>
    <t>CIL 3</t>
  </si>
  <si>
    <t>CIL 4</t>
  </si>
  <si>
    <t xml:space="preserve">Corrección </t>
  </si>
  <si>
    <t xml:space="preserve"> CIL 2</t>
  </si>
  <si>
    <t>Nº Cil</t>
  </si>
  <si>
    <t>Piloto</t>
  </si>
  <si>
    <t>Pre</t>
  </si>
  <si>
    <t>MAIN</t>
  </si>
  <si>
    <t>Ti  μs</t>
  </si>
  <si>
    <t xml:space="preserve">COMPARACIÓN </t>
  </si>
  <si>
    <t xml:space="preserve"> RELATIVA %</t>
  </si>
  <si>
    <t>Ti  μs (Main objetivo)</t>
  </si>
  <si>
    <t>Densidad</t>
  </si>
  <si>
    <t>kg/m3</t>
  </si>
  <si>
    <t>Gasoleo</t>
  </si>
  <si>
    <t>TOTAL</t>
  </si>
  <si>
    <t>Ti MEDIO PILOT,PRE,MAIN</t>
  </si>
  <si>
    <t>Medias</t>
  </si>
  <si>
    <t>PRESIÓN BAR</t>
  </si>
  <si>
    <t>NOTA:LA CORRECCIÓN ABSOLUTA ESTÁ PENDIENTE DE VERIFICACIÓN EN ALGUNOS SISTEMAS</t>
  </si>
  <si>
    <t>Ti Total (μs)</t>
  </si>
  <si>
    <t>CON TIEMPOS DE INYECCIÓN (μs)</t>
  </si>
  <si>
    <t>CORRECCIÓN ABSOLUTA</t>
  </si>
  <si>
    <t xml:space="preserve">  +- mm3</t>
  </si>
  <si>
    <t xml:space="preserve">  +- mg</t>
  </si>
  <si>
    <t xml:space="preserve">NOTA: SI NO HAY INYECCIÓN PILOT DEJAR EN  0 </t>
  </si>
  <si>
    <t>Main</t>
  </si>
  <si>
    <t>Total</t>
  </si>
  <si>
    <t>Caudal  mm3</t>
  </si>
  <si>
    <t>Caudal mg</t>
  </si>
  <si>
    <t xml:space="preserve">Real </t>
  </si>
  <si>
    <t>Caudal Main</t>
  </si>
  <si>
    <t>mg</t>
  </si>
  <si>
    <t>mm3</t>
  </si>
  <si>
    <t>Temperatura motor</t>
  </si>
  <si>
    <t>CIL 5</t>
  </si>
  <si>
    <t>CIL 6</t>
  </si>
  <si>
    <t>MARCA</t>
  </si>
  <si>
    <t>MODELO</t>
  </si>
  <si>
    <t>CÓDIGO MOTOR</t>
  </si>
  <si>
    <t>CIL 7</t>
  </si>
  <si>
    <t>CIL 8</t>
  </si>
  <si>
    <t>CIL 9</t>
  </si>
  <si>
    <t>CIL 10</t>
  </si>
  <si>
    <t>PLANTILLA 10 CILINDROS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</si>
</sst>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 applyProtection="1">
      <alignment horizontal="center" vertical="center"/>
    </xf>
    <xf numFmtId="1" fontId="0" fillId="2" borderId="1" xfId="0" applyNumberFormat="1" applyFont="1" applyFill="1" applyBorder="1" applyAlignment="1" applyProtection="1">
      <alignment horizontal="center" vertical="center"/>
    </xf>
    <xf numFmtId="164" fontId="0" fillId="2" borderId="1" xfId="0" applyNumberFormat="1" applyFont="1" applyFill="1" applyBorder="1" applyAlignment="1" applyProtection="1">
      <alignment horizontal="center" vertical="center"/>
    </xf>
    <xf numFmtId="1" fontId="5" fillId="4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1" fontId="0" fillId="4" borderId="1" xfId="0" applyNumberFormat="1" applyFont="1" applyFill="1" applyBorder="1" applyAlignment="1" applyProtection="1">
      <alignment horizontal="center" vertical="center"/>
    </xf>
    <xf numFmtId="165" fontId="6" fillId="4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 applyProtection="1">
      <alignment vertical="center"/>
    </xf>
    <xf numFmtId="2" fontId="6" fillId="2" borderId="1" xfId="0" applyNumberFormat="1" applyFont="1" applyFill="1" applyBorder="1" applyAlignment="1" applyProtection="1">
      <alignment horizontal="center"/>
      <protection hidden="1"/>
    </xf>
    <xf numFmtId="2" fontId="6" fillId="5" borderId="1" xfId="0" applyNumberFormat="1" applyFont="1" applyFill="1" applyBorder="1" applyAlignment="1" applyProtection="1">
      <alignment horizontal="center"/>
      <protection hidden="1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  <protection hidden="1"/>
    </xf>
    <xf numFmtId="1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Corrección de inyectores relativa %</a:t>
            </a:r>
          </a:p>
        </c:rich>
      </c:tx>
      <c:layout>
        <c:manualLayout>
          <c:xMode val="edge"/>
          <c:yMode val="edge"/>
          <c:x val="7.7146390404294773E-2"/>
          <c:y val="3.86320206725079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Hoja1!$G$7:$G$16</c:f>
              <c:strCache>
                <c:ptCount val="10"/>
                <c:pt idx="0">
                  <c:v>-0,4</c:v>
                </c:pt>
                <c:pt idx="1">
                  <c:v>-13,1</c:v>
                </c:pt>
                <c:pt idx="2">
                  <c:v>-4,6</c:v>
                </c:pt>
                <c:pt idx="3">
                  <c:v>6,0</c:v>
                </c:pt>
                <c:pt idx="4">
                  <c:v>3,9</c:v>
                </c:pt>
                <c:pt idx="5">
                  <c:v>8,1</c:v>
                </c:pt>
              </c:strCache>
            </c:strRef>
          </c:tx>
          <c:spPr>
            <a:ln w="12700">
              <a:solidFill>
                <a:schemeClr val="accent1">
                  <a:alpha val="88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52-4D38-BB93-2B1B6B1429B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52-4D38-BB93-2B1B6B1429B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52-4D38-BB93-2B1B6B1429B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52-4D38-BB93-2B1B6B1429B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52-4D38-BB93-2B1B6B1429B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52-4D38-BB93-2B1B6B1429B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52-4D38-BB93-2B1B6B1429B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52-4D38-BB93-2B1B6B1429B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52-4D38-BB93-2B1B6B1429B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52-4D38-BB93-2B1B6B1429BA}"/>
              </c:ext>
            </c:extLst>
          </c:dPt>
          <c:val>
            <c:numRef>
              <c:f>Hoja1!$G$7:$G$16</c:f>
              <c:numCache>
                <c:formatCode>0.0</c:formatCode>
                <c:ptCount val="10"/>
                <c:pt idx="0">
                  <c:v>-0.35335689045936797</c:v>
                </c:pt>
                <c:pt idx="1">
                  <c:v>-13.074204946996471</c:v>
                </c:pt>
                <c:pt idx="2">
                  <c:v>-4.5936395759717357</c:v>
                </c:pt>
                <c:pt idx="3">
                  <c:v>6.0070671378091829</c:v>
                </c:pt>
                <c:pt idx="4">
                  <c:v>3.8869257950529992</c:v>
                </c:pt>
                <c:pt idx="5">
                  <c:v>8.1272084805653666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C52-4D38-BB93-2B1B6B14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5"/>
        <c:axId val="204321583"/>
        <c:axId val="1"/>
      </c:barChart>
      <c:catAx>
        <c:axId val="20432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321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Corrección de inyectores absoluta en mm3</a:t>
            </a:r>
          </a:p>
        </c:rich>
      </c:tx>
      <c:layout>
        <c:manualLayout>
          <c:xMode val="edge"/>
          <c:yMode val="edge"/>
          <c:x val="0.11131679790026246"/>
          <c:y val="3.00533086198930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Hoja1!$H$7:$H$16</c:f>
              <c:strCache>
                <c:ptCount val="10"/>
                <c:pt idx="0">
                  <c:v>0,5</c:v>
                </c:pt>
                <c:pt idx="1">
                  <c:v>-0,2</c:v>
                </c:pt>
                <c:pt idx="2">
                  <c:v>0,2</c:v>
                </c:pt>
                <c:pt idx="3">
                  <c:v>0,8</c:v>
                </c:pt>
                <c:pt idx="4">
                  <c:v>0,7</c:v>
                </c:pt>
                <c:pt idx="5">
                  <c:v>1,0</c:v>
                </c:pt>
              </c:strCache>
            </c:strRef>
          </c:tx>
          <c:spPr>
            <a:ln w="12700">
              <a:solidFill>
                <a:schemeClr val="accent1">
                  <a:alpha val="88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FC-4FEA-8AE0-B6E2BF70A73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FC-4FEA-8AE0-B6E2BF70A7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FC-4FEA-8AE0-B6E2BF70A732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FC-4FEA-8AE0-B6E2BF70A73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FC-4FEA-8AE0-B6E2BF70A73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FC-4FEA-8AE0-B6E2BF70A73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FC-4FEA-8AE0-B6E2BF70A73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FC-4FEA-8AE0-B6E2BF70A73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8FC-4FEA-8AE0-B6E2BF70A73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12700">
                <a:solidFill>
                  <a:schemeClr val="accent1">
                    <a:alpha val="88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8FC-4FEA-8AE0-B6E2BF70A732}"/>
              </c:ext>
            </c:extLst>
          </c:dPt>
          <c:val>
            <c:numRef>
              <c:f>Hoja1!$H$7:$H$16</c:f>
              <c:numCache>
                <c:formatCode>0.0</c:formatCode>
                <c:ptCount val="10"/>
                <c:pt idx="0">
                  <c:v>0.48</c:v>
                </c:pt>
                <c:pt idx="1">
                  <c:v>-0.24</c:v>
                </c:pt>
                <c:pt idx="2">
                  <c:v>0.24</c:v>
                </c:pt>
                <c:pt idx="3">
                  <c:v>0.84</c:v>
                </c:pt>
                <c:pt idx="4">
                  <c:v>0.72</c:v>
                </c:pt>
                <c:pt idx="5">
                  <c:v>0.96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8FC-4FEA-8AE0-B6E2BF70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5"/>
        <c:axId val="204321583"/>
        <c:axId val="1"/>
      </c:barChart>
      <c:catAx>
        <c:axId val="20432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321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27215</xdr:rowOff>
    </xdr:from>
    <xdr:to>
      <xdr:col>8</xdr:col>
      <xdr:colOff>831850</xdr:colOff>
      <xdr:row>0</xdr:row>
      <xdr:rowOff>852715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52E604-2E16-4E84-9BF7-5C90A18E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 trans="50000" smoothness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27215"/>
          <a:ext cx="6846207" cy="825500"/>
        </a:xfrm>
        <a:prstGeom prst="rect">
          <a:avLst/>
        </a:prstGeom>
        <a:effectLst>
          <a:innerShdw blurRad="114300">
            <a:srgbClr val="0070C0"/>
          </a:innerShdw>
        </a:effectLst>
      </xdr:spPr>
    </xdr:pic>
    <xdr:clientData/>
  </xdr:twoCellAnchor>
  <xdr:twoCellAnchor editAs="absolute">
    <xdr:from>
      <xdr:col>9</xdr:col>
      <xdr:colOff>17470</xdr:colOff>
      <xdr:row>0</xdr:row>
      <xdr:rowOff>48614</xdr:rowOff>
    </xdr:from>
    <xdr:to>
      <xdr:col>13</xdr:col>
      <xdr:colOff>399142</xdr:colOff>
      <xdr:row>9</xdr:row>
      <xdr:rowOff>192839</xdr:rowOff>
    </xdr:to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F35DFBFA-7F32-4F81-BB2C-9EE92A7F4B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18143</xdr:colOff>
      <xdr:row>10</xdr:row>
      <xdr:rowOff>104920</xdr:rowOff>
    </xdr:from>
    <xdr:to>
      <xdr:col>16384</xdr:col>
      <xdr:colOff>9071</xdr:colOff>
      <xdr:row>1048576</xdr:row>
      <xdr:rowOff>17792</xdr:rowOff>
    </xdr:to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3541F749-AA5B-4005-8522-F7099246F1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resi&#243;n%20relativa%20con%20tensi&#243;n%20bater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4">
          <cell r="C14">
            <v>0</v>
          </cell>
        </row>
        <row r="15"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70" zoomScaleNormal="70" workbookViewId="0">
      <selection activeCell="B10" sqref="B10"/>
    </sheetView>
  </sheetViews>
  <sheetFormatPr baseColWidth="10" defaultColWidth="0" defaultRowHeight="15.5" zeroHeight="1" x14ac:dyDescent="0.35"/>
  <cols>
    <col min="1" max="2" width="7.5" customWidth="1"/>
    <col min="3" max="3" width="6" style="1" customWidth="1"/>
    <col min="4" max="4" width="10.5" customWidth="1"/>
    <col min="5" max="5" width="10.1640625" customWidth="1"/>
    <col min="6" max="6" width="9.08203125" customWidth="1"/>
    <col min="7" max="7" width="18.5" customWidth="1"/>
    <col min="8" max="8" width="9.9140625" style="5" customWidth="1"/>
    <col min="9" max="13" width="11.1640625" customWidth="1"/>
    <col min="14" max="14" width="5.33203125" customWidth="1"/>
    <col min="15" max="16384" width="11.1640625" hidden="1"/>
  </cols>
  <sheetData>
    <row r="1" spans="1:9" ht="72.5" customHeight="1" x14ac:dyDescent="0.35">
      <c r="A1" s="27"/>
      <c r="B1" s="28"/>
      <c r="C1" s="28"/>
      <c r="D1" s="28"/>
      <c r="E1" s="28"/>
      <c r="F1" s="28"/>
      <c r="G1" s="28"/>
      <c r="H1" s="29"/>
    </row>
    <row r="2" spans="1:9" ht="18" customHeight="1" x14ac:dyDescent="0.35">
      <c r="A2" s="42" t="s">
        <v>39</v>
      </c>
      <c r="B2" s="43"/>
      <c r="C2" s="44"/>
      <c r="D2" s="45"/>
      <c r="E2" s="39" t="s">
        <v>40</v>
      </c>
      <c r="F2" s="44"/>
      <c r="G2" s="46"/>
      <c r="H2" s="42" t="s">
        <v>41</v>
      </c>
      <c r="I2" s="43"/>
    </row>
    <row r="3" spans="1:9" ht="22.25" customHeight="1" x14ac:dyDescent="0.35">
      <c r="A3" s="48" t="s">
        <v>46</v>
      </c>
      <c r="B3" s="48"/>
      <c r="C3" s="48"/>
      <c r="D3" s="48" t="s">
        <v>23</v>
      </c>
      <c r="E3" s="48"/>
      <c r="F3" s="48"/>
      <c r="G3" s="37" t="s">
        <v>36</v>
      </c>
      <c r="H3" s="44"/>
      <c r="I3" s="47"/>
    </row>
    <row r="4" spans="1:9" ht="21" customHeight="1" x14ac:dyDescent="0.35">
      <c r="A4" s="19"/>
      <c r="B4" s="21" t="s">
        <v>10</v>
      </c>
      <c r="C4" s="21" t="s">
        <v>10</v>
      </c>
      <c r="D4" s="21" t="s">
        <v>10</v>
      </c>
      <c r="E4" s="21" t="s">
        <v>22</v>
      </c>
      <c r="F4" s="19"/>
      <c r="G4" s="30"/>
      <c r="H4" s="10"/>
      <c r="I4" s="10"/>
    </row>
    <row r="5" spans="1:9" ht="18.75" customHeight="1" x14ac:dyDescent="0.35">
      <c r="A5" s="19" t="s">
        <v>6</v>
      </c>
      <c r="B5" s="19" t="s">
        <v>7</v>
      </c>
      <c r="C5" s="4" t="s">
        <v>8</v>
      </c>
      <c r="D5" s="22" t="s">
        <v>9</v>
      </c>
      <c r="E5" s="22" t="s">
        <v>17</v>
      </c>
      <c r="F5" s="6" t="s">
        <v>4</v>
      </c>
      <c r="G5" s="11" t="s">
        <v>11</v>
      </c>
      <c r="H5" s="52" t="s">
        <v>24</v>
      </c>
      <c r="I5" s="53"/>
    </row>
    <row r="6" spans="1:9" ht="21.75" customHeight="1" x14ac:dyDescent="0.35">
      <c r="A6" s="30">
        <v>6</v>
      </c>
      <c r="B6" s="2"/>
      <c r="C6" s="3"/>
      <c r="D6" s="22"/>
      <c r="E6" s="22"/>
      <c r="F6" s="6"/>
      <c r="G6" s="11" t="s">
        <v>12</v>
      </c>
      <c r="H6" s="11" t="s">
        <v>25</v>
      </c>
      <c r="I6" s="11" t="s">
        <v>26</v>
      </c>
    </row>
    <row r="7" spans="1:9" x14ac:dyDescent="0.35">
      <c r="A7" s="19" t="s">
        <v>0</v>
      </c>
      <c r="B7" s="20">
        <v>200</v>
      </c>
      <c r="C7" s="20">
        <v>230</v>
      </c>
      <c r="D7" s="20">
        <v>470</v>
      </c>
      <c r="E7" s="40">
        <f t="shared" ref="E7:E10" si="0">IF(D7&lt;&gt;"", B7+C7+D7, "")</f>
        <v>900</v>
      </c>
      <c r="F7" s="19" t="s">
        <v>0</v>
      </c>
      <c r="G7" s="14">
        <f>IF(E7&lt;&gt;"", SUM(D7-D17)*100/D17, "")</f>
        <v>-0.35335689045936797</v>
      </c>
      <c r="H7" s="14">
        <f>IF(E7&lt;&gt;"",SUM(H21*12)/H21*(D7-H18)/1000,"")</f>
        <v>0.48</v>
      </c>
      <c r="I7" s="25">
        <f>IF(H7&lt;&gt;"",H7*0.84,"")</f>
        <v>0.40319999999999995</v>
      </c>
    </row>
    <row r="8" spans="1:9" x14ac:dyDescent="0.35">
      <c r="A8" s="19" t="s">
        <v>5</v>
      </c>
      <c r="B8" s="20">
        <v>210</v>
      </c>
      <c r="C8" s="20">
        <v>230</v>
      </c>
      <c r="D8" s="20">
        <v>410</v>
      </c>
      <c r="E8" s="40">
        <f t="shared" si="0"/>
        <v>850</v>
      </c>
      <c r="F8" s="19" t="s">
        <v>1</v>
      </c>
      <c r="G8" s="14">
        <f>IF(E8&lt;&gt;"", SUM(D8-D17)*100/D17, "")</f>
        <v>-13.074204946996471</v>
      </c>
      <c r="H8" s="14">
        <f>IF(E8&lt;&gt;"",SUM(H21*12)/H21*(D8-H18)/1000,"")</f>
        <v>-0.24</v>
      </c>
      <c r="I8" s="25">
        <f t="shared" ref="I8:I16" si="1">IF(H8&lt;&gt;"",H8*0.84,"")</f>
        <v>-0.20159999999999997</v>
      </c>
    </row>
    <row r="9" spans="1:9" x14ac:dyDescent="0.35">
      <c r="A9" s="19" t="s">
        <v>2</v>
      </c>
      <c r="B9" s="20">
        <v>205</v>
      </c>
      <c r="C9" s="20">
        <v>232</v>
      </c>
      <c r="D9" s="20">
        <v>450</v>
      </c>
      <c r="E9" s="40">
        <f t="shared" si="0"/>
        <v>887</v>
      </c>
      <c r="F9" s="19" t="s">
        <v>2</v>
      </c>
      <c r="G9" s="14">
        <f>IF(E9&lt;&gt;"", SUM(D9-D17)*100/D17, "")</f>
        <v>-4.5936395759717357</v>
      </c>
      <c r="H9" s="14">
        <f>IF(E9&lt;&gt;"",SUM(H21*12)/H21*(D9-H18)/1000,"")</f>
        <v>0.24</v>
      </c>
      <c r="I9" s="25">
        <f t="shared" si="1"/>
        <v>0.20159999999999997</v>
      </c>
    </row>
    <row r="10" spans="1:9" x14ac:dyDescent="0.35">
      <c r="A10" s="19" t="s">
        <v>3</v>
      </c>
      <c r="B10" s="20">
        <v>207</v>
      </c>
      <c r="C10" s="20">
        <v>230</v>
      </c>
      <c r="D10" s="20">
        <v>500</v>
      </c>
      <c r="E10" s="40">
        <f t="shared" si="0"/>
        <v>937</v>
      </c>
      <c r="F10" s="19" t="s">
        <v>3</v>
      </c>
      <c r="G10" s="14">
        <f>IF(E10&lt;&gt;"", SUM(D10-D17)*100/D17, "")</f>
        <v>6.0070671378091829</v>
      </c>
      <c r="H10" s="14">
        <f>IF(E10&lt;&gt;"",SUM(H21*12)/H21*(D10-H18)/1000,"")</f>
        <v>0.84</v>
      </c>
      <c r="I10" s="25">
        <f t="shared" si="1"/>
        <v>0.70559999999999989</v>
      </c>
    </row>
    <row r="11" spans="1:9" x14ac:dyDescent="0.35">
      <c r="A11" s="36" t="s">
        <v>37</v>
      </c>
      <c r="B11" s="20">
        <v>210</v>
      </c>
      <c r="C11" s="20">
        <v>235</v>
      </c>
      <c r="D11" s="20">
        <v>490</v>
      </c>
      <c r="E11" s="40">
        <f t="shared" ref="E11:E16" si="2">IF(D11&lt;&gt;"", B11+C11+D11, "")</f>
        <v>935</v>
      </c>
      <c r="F11" s="36" t="s">
        <v>37</v>
      </c>
      <c r="G11" s="14">
        <f>IF(E11&lt;&gt;"", SUM(D11-D17)*100/D17, "")</f>
        <v>3.8869257950529992</v>
      </c>
      <c r="H11" s="14">
        <f>IF(E11&lt;&gt;"",SUM(H21*12)/H21*(D11-H18)/1000,"")</f>
        <v>0.72</v>
      </c>
      <c r="I11" s="25">
        <f t="shared" si="1"/>
        <v>0.6048</v>
      </c>
    </row>
    <row r="12" spans="1:9" x14ac:dyDescent="0.35">
      <c r="A12" s="36" t="s">
        <v>38</v>
      </c>
      <c r="B12" s="20">
        <v>220</v>
      </c>
      <c r="C12" s="20">
        <v>222</v>
      </c>
      <c r="D12" s="20">
        <v>510</v>
      </c>
      <c r="E12" s="40">
        <f t="shared" si="2"/>
        <v>952</v>
      </c>
      <c r="F12" s="36" t="s">
        <v>38</v>
      </c>
      <c r="G12" s="14">
        <f>IF(E12&lt;&gt;"", SUM(D12-D17)*100/D17, "")</f>
        <v>8.1272084805653666</v>
      </c>
      <c r="H12" s="14">
        <f>IF(E12&lt;&gt;"",SUM(H21*12)/H21*(D12-H18)/1000,"")</f>
        <v>0.96</v>
      </c>
      <c r="I12" s="25">
        <f t="shared" si="1"/>
        <v>0.80639999999999989</v>
      </c>
    </row>
    <row r="13" spans="1:9" x14ac:dyDescent="0.35">
      <c r="A13" s="38" t="s">
        <v>42</v>
      </c>
      <c r="B13" s="20"/>
      <c r="C13" s="20"/>
      <c r="D13" s="20"/>
      <c r="E13" s="40" t="str">
        <f t="shared" si="2"/>
        <v/>
      </c>
      <c r="F13" s="38" t="s">
        <v>42</v>
      </c>
      <c r="G13" s="14" t="str">
        <f>IF(E13&lt;&gt;"", SUM(D13-D17)*100/D17, "")</f>
        <v/>
      </c>
      <c r="H13" s="14" t="str">
        <f>IF(E13&lt;&gt;"",SUM(H21*12)/H21*(D13-H18)/1000,"")</f>
        <v/>
      </c>
      <c r="I13" s="25" t="str">
        <f t="shared" si="1"/>
        <v/>
      </c>
    </row>
    <row r="14" spans="1:9" x14ac:dyDescent="0.35">
      <c r="A14" s="38" t="s">
        <v>43</v>
      </c>
      <c r="B14" s="20"/>
      <c r="C14" s="20"/>
      <c r="D14" s="20"/>
      <c r="E14" s="40" t="str">
        <f t="shared" si="2"/>
        <v/>
      </c>
      <c r="F14" s="38" t="s">
        <v>43</v>
      </c>
      <c r="G14" s="14" t="str">
        <f>IF(E14&lt;&gt;"", SUM(D14-D17)*100/D17, "")</f>
        <v/>
      </c>
      <c r="H14" s="14" t="str">
        <f>IF(E14&lt;&gt;"",SUM(H21*12)/H21*(D14-H18)/1000,"")</f>
        <v/>
      </c>
      <c r="I14" s="25" t="str">
        <f t="shared" si="1"/>
        <v/>
      </c>
    </row>
    <row r="15" spans="1:9" x14ac:dyDescent="0.35">
      <c r="A15" s="41" t="s">
        <v>44</v>
      </c>
      <c r="B15" s="20"/>
      <c r="C15" s="20"/>
      <c r="D15" s="20"/>
      <c r="E15" s="40" t="str">
        <f t="shared" si="2"/>
        <v/>
      </c>
      <c r="F15" s="41" t="s">
        <v>44</v>
      </c>
      <c r="G15" s="14" t="str">
        <f>IF(E15&lt;&gt;"", SUM(D15-D17)*100/D17, "")</f>
        <v/>
      </c>
      <c r="H15" s="14" t="str">
        <f>IF(E15&lt;&gt;"",SUM(H21*12)/H21*(D15-H18)/1000,"")</f>
        <v/>
      </c>
      <c r="I15" s="25" t="str">
        <f t="shared" si="1"/>
        <v/>
      </c>
    </row>
    <row r="16" spans="1:9" x14ac:dyDescent="0.35">
      <c r="A16" s="41" t="s">
        <v>45</v>
      </c>
      <c r="B16" s="20"/>
      <c r="C16" s="20"/>
      <c r="D16" s="20"/>
      <c r="E16" s="40" t="str">
        <f t="shared" si="2"/>
        <v/>
      </c>
      <c r="F16" s="41" t="s">
        <v>45</v>
      </c>
      <c r="G16" s="14" t="str">
        <f>IF(E16&lt;&gt;"", SUM(D16-D17)*100/D17, "")</f>
        <v/>
      </c>
      <c r="H16" s="14" t="str">
        <f>IF(E16&lt;&gt;"",SUM(H21*12)/H21*(D16-H18)/1000,"")</f>
        <v/>
      </c>
      <c r="I16" s="25" t="str">
        <f t="shared" si="1"/>
        <v/>
      </c>
    </row>
    <row r="17" spans="1:9" x14ac:dyDescent="0.35">
      <c r="A17" s="18" t="s">
        <v>19</v>
      </c>
      <c r="B17" s="15">
        <f>SUM(B7:B16)/A6</f>
        <v>208.66666666666666</v>
      </c>
      <c r="C17" s="15">
        <f>SUM(C7:C16)/A6</f>
        <v>229.83333333333334</v>
      </c>
      <c r="D17" s="15">
        <f>SUM(D7:D16)/A6</f>
        <v>471.66666666666669</v>
      </c>
      <c r="E17" s="15">
        <f>SUM(E7:E16)/A6</f>
        <v>910.16666666666663</v>
      </c>
      <c r="F17" s="18"/>
      <c r="G17" s="16">
        <f>SUM(G7:G16)/A6</f>
        <v>-4.4408920985006262E-15</v>
      </c>
      <c r="H17" s="16">
        <f>SUM(H7:H16)</f>
        <v>3</v>
      </c>
      <c r="I17" s="16">
        <f>SUM(I7:I16)</f>
        <v>2.5199999999999996</v>
      </c>
    </row>
    <row r="18" spans="1:9" ht="14.25" customHeight="1" x14ac:dyDescent="0.35">
      <c r="A18" s="23" t="s">
        <v>18</v>
      </c>
      <c r="B18" s="23"/>
      <c r="C18" s="19"/>
      <c r="D18" s="8"/>
      <c r="E18" s="8"/>
      <c r="F18" s="48" t="s">
        <v>13</v>
      </c>
      <c r="G18" s="48"/>
      <c r="H18" s="17">
        <v>430</v>
      </c>
      <c r="I18" s="10"/>
    </row>
    <row r="19" spans="1:9" ht="18" customHeight="1" x14ac:dyDescent="0.35">
      <c r="A19" s="50">
        <f>E17</f>
        <v>910.16666666666663</v>
      </c>
      <c r="B19" s="48"/>
      <c r="C19" s="48"/>
      <c r="D19" s="48"/>
      <c r="E19" s="7"/>
      <c r="F19" s="48" t="s">
        <v>33</v>
      </c>
      <c r="G19" s="48"/>
      <c r="H19" s="35" t="s">
        <v>35</v>
      </c>
      <c r="I19" s="35">
        <f>H18*H21/35000</f>
        <v>3.0714285714285716</v>
      </c>
    </row>
    <row r="20" spans="1:9" ht="18" customHeight="1" x14ac:dyDescent="0.35">
      <c r="A20" s="33"/>
      <c r="B20" s="34"/>
      <c r="C20" s="34"/>
      <c r="D20" s="34"/>
      <c r="E20" s="7"/>
      <c r="F20" s="34"/>
      <c r="G20" s="10"/>
      <c r="H20" s="35" t="s">
        <v>34</v>
      </c>
      <c r="I20" s="35">
        <f>I19*0.84</f>
        <v>2.58</v>
      </c>
    </row>
    <row r="21" spans="1:9" ht="18" customHeight="1" x14ac:dyDescent="0.35">
      <c r="A21" s="19"/>
      <c r="B21" s="19"/>
      <c r="C21" s="19"/>
      <c r="D21" s="7"/>
      <c r="E21" s="7"/>
      <c r="F21" s="54" t="s">
        <v>20</v>
      </c>
      <c r="G21" s="54"/>
      <c r="H21" s="17">
        <v>250</v>
      </c>
      <c r="I21" s="35"/>
    </row>
    <row r="22" spans="1:9" ht="15" customHeight="1" x14ac:dyDescent="0.35">
      <c r="A22" s="31"/>
      <c r="B22" s="31"/>
      <c r="C22" s="31"/>
      <c r="D22" s="7"/>
      <c r="E22" s="7"/>
      <c r="F22" s="55" t="s">
        <v>32</v>
      </c>
      <c r="G22" s="56"/>
      <c r="H22" s="32" t="s">
        <v>28</v>
      </c>
      <c r="I22" s="32" t="s">
        <v>29</v>
      </c>
    </row>
    <row r="23" spans="1:9" ht="15.75" customHeight="1" x14ac:dyDescent="0.35">
      <c r="A23" s="24" t="s">
        <v>27</v>
      </c>
      <c r="B23" s="24"/>
      <c r="C23" s="24"/>
      <c r="D23" s="9"/>
      <c r="E23" s="9"/>
      <c r="F23" s="51" t="s">
        <v>30</v>
      </c>
      <c r="G23" s="51"/>
      <c r="H23" s="26">
        <f>D17*H21/35000</f>
        <v>3.3690476190476191</v>
      </c>
      <c r="I23" s="25">
        <f>E17*H21/35000</f>
        <v>6.5011904761904757</v>
      </c>
    </row>
    <row r="24" spans="1:9" x14ac:dyDescent="0.35">
      <c r="A24" s="12" t="s">
        <v>14</v>
      </c>
      <c r="B24" s="12" t="s">
        <v>16</v>
      </c>
      <c r="C24" s="13">
        <v>840</v>
      </c>
      <c r="D24" s="12" t="s">
        <v>15</v>
      </c>
      <c r="E24" s="12"/>
      <c r="F24" s="51" t="s">
        <v>31</v>
      </c>
      <c r="G24" s="51"/>
      <c r="H24" s="25">
        <f>H23*0.84</f>
        <v>2.83</v>
      </c>
      <c r="I24" s="25">
        <f>I23*0.84</f>
        <v>5.4609999999999994</v>
      </c>
    </row>
    <row r="25" spans="1:9" x14ac:dyDescent="0.35">
      <c r="A25" s="49" t="s">
        <v>21</v>
      </c>
      <c r="B25" s="49"/>
      <c r="C25" s="49"/>
      <c r="D25" s="49"/>
      <c r="E25" s="49"/>
      <c r="F25" s="49"/>
      <c r="G25" s="49"/>
      <c r="H25" s="49"/>
      <c r="I25" s="10"/>
    </row>
  </sheetData>
  <sheetProtection algorithmName="SHA-512" hashValue="pZjy6jvlBKI+hhnsJl4t/LjAY7z7Sqo05wgK/w6dUpYSiaNHsyTcQJs8/pgmS9uBHnW3lOs/Q795Y1ELys8zdw==" saltValue="M9C3SxiRXNmQVOESvkFOMw==" spinCount="100000" sheet="1" objects="1" scenarios="1" selectLockedCells="1"/>
  <mergeCells count="16">
    <mergeCell ref="A25:H25"/>
    <mergeCell ref="A19:D19"/>
    <mergeCell ref="F19:G19"/>
    <mergeCell ref="F24:G24"/>
    <mergeCell ref="H5:I5"/>
    <mergeCell ref="F23:G23"/>
    <mergeCell ref="F21:G21"/>
    <mergeCell ref="F22:G22"/>
    <mergeCell ref="F18:G18"/>
    <mergeCell ref="A2:B2"/>
    <mergeCell ref="C2:D2"/>
    <mergeCell ref="F2:G2"/>
    <mergeCell ref="H2:I2"/>
    <mergeCell ref="H3:I3"/>
    <mergeCell ref="A3:C3"/>
    <mergeCell ref="D3:F3"/>
  </mergeCells>
  <phoneticPr fontId="1" type="noConversion"/>
  <conditionalFormatting sqref="G7:H16">
    <cfRule type="cellIs" dxfId="0" priority="1" operator="greaterThan">
      <formula>0.2</formula>
    </cfRule>
  </conditionalFormatting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ususario</dc:creator>
  <cp:lastModifiedBy>José Antonio ORTÚÑEZ RÍO</cp:lastModifiedBy>
  <cp:lastPrinted>2016-06-21T23:52:45Z</cp:lastPrinted>
  <dcterms:created xsi:type="dcterms:W3CDTF">2015-05-06T22:01:50Z</dcterms:created>
  <dcterms:modified xsi:type="dcterms:W3CDTF">2026-04-01T09:50:48Z</dcterms:modified>
</cp:coreProperties>
</file>